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rath-my.sharepoint.com/personal/colin_whyte_strath_ac_uk/Documents/Projects/LhARA/BridgeFunds/"/>
    </mc:Choice>
  </mc:AlternateContent>
  <xr:revisionPtr revIDLastSave="0" documentId="8_{BECF1B93-FA1F-470E-A273-7EB904ED68C7}" xr6:coauthVersionLast="36" xr6:coauthVersionMax="36" xr10:uidLastSave="{00000000-0000-0000-0000-000000000000}"/>
  <bookViews>
    <workbookView xWindow="0" yWindow="0" windowWidth="21984" windowHeight="8448" xr2:uid="{54AA3575-432D-4E4A-A24B-F8F933E97711}"/>
  </bookViews>
  <sheets>
    <sheet name="Bridge- effort2" sheetId="2" r:id="rId1"/>
    <sheet name="Sheet1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2" i="2" l="1"/>
  <c r="K9" i="2"/>
  <c r="K5" i="2"/>
  <c r="J8" i="2" l="1"/>
  <c r="J10" i="2"/>
  <c r="H6" i="2"/>
  <c r="I6" i="2"/>
  <c r="L6" i="2"/>
  <c r="L14" i="2" s="1"/>
  <c r="H7" i="2"/>
  <c r="I7" i="2"/>
  <c r="L7" i="2"/>
  <c r="H9" i="2"/>
  <c r="I9" i="2"/>
  <c r="L9" i="2"/>
  <c r="H11" i="2"/>
  <c r="I11" i="2"/>
  <c r="L11" i="2"/>
  <c r="H12" i="2"/>
  <c r="I12" i="2"/>
  <c r="L12" i="2"/>
  <c r="H13" i="2"/>
  <c r="I13" i="2"/>
  <c r="L13" i="2"/>
  <c r="L5" i="2"/>
  <c r="I5" i="2"/>
  <c r="I14" i="2" s="1"/>
  <c r="H5" i="2"/>
  <c r="J5" i="2" s="1"/>
  <c r="M14" i="2"/>
  <c r="J7" i="2" l="1"/>
  <c r="J6" i="2"/>
  <c r="J11" i="2"/>
  <c r="J9" i="2"/>
  <c r="J12" i="2"/>
  <c r="H14" i="2"/>
  <c r="J13" i="2"/>
  <c r="J14" i="2"/>
  <c r="H20" i="3"/>
  <c r="H22" i="3" s="1"/>
  <c r="G9" i="3" s="1"/>
  <c r="F22" i="3"/>
  <c r="F20" i="3"/>
  <c r="G20" i="3" s="1"/>
  <c r="G6" i="3" l="1"/>
  <c r="F27" i="3"/>
  <c r="E27" i="3"/>
  <c r="N12" i="2" l="1"/>
  <c r="N9" i="2"/>
  <c r="N5" i="2"/>
  <c r="N14" i="2" l="1"/>
</calcChain>
</file>

<file path=xl/sharedStrings.xml><?xml version="1.0" encoding="utf-8"?>
<sst xmlns="http://schemas.openxmlformats.org/spreadsheetml/2006/main" count="74" uniqueCount="71">
  <si>
    <t>Total</t>
  </si>
  <si>
    <t>BP</t>
  </si>
  <si>
    <t>WP0 - STFC</t>
  </si>
  <si>
    <t>WP1 - Proj Man</t>
  </si>
  <si>
    <t>WP2 - Source</t>
  </si>
  <si>
    <t>WP2A - Source Radiobiology</t>
  </si>
  <si>
    <t>WP3 - Capture</t>
  </si>
  <si>
    <t>WP5 - End station and novel diagnostics</t>
  </si>
  <si>
    <t>WP6 - Design and Integration - FFA</t>
  </si>
  <si>
    <t>WP7 - Radiobiology Experiment</t>
  </si>
  <si>
    <t>WP8- Outreach &amp; Engagement</t>
  </si>
  <si>
    <t xml:space="preserve">ITRF/LhARA R&amp;D </t>
  </si>
  <si>
    <t>PM</t>
  </si>
  <si>
    <t>STFC activity lead, Group, Department.</t>
  </si>
  <si>
    <t>Staff Years</t>
  </si>
  <si>
    <t>WP1</t>
  </si>
  <si>
    <t>ITRF_LhARA Project Management</t>
  </si>
  <si>
    <t>Project Management</t>
  </si>
  <si>
    <t>A Goulden, BP&amp;F, ASTeC (Interim PM)</t>
  </si>
  <si>
    <t>Principle Investigator</t>
  </si>
  <si>
    <t>H Owen, AP, ASTeC</t>
  </si>
  <si>
    <t>STFC Project Management Total</t>
  </si>
  <si>
    <t>WP2</t>
  </si>
  <si>
    <t>ITRF_LhARA Source</t>
  </si>
  <si>
    <t>Accelerator Physics</t>
  </si>
  <si>
    <t>M Johnson, AP, ASTeC</t>
  </si>
  <si>
    <t>WP2 Total</t>
  </si>
  <si>
    <t>WP6</t>
  </si>
  <si>
    <t>ITRF_LhARA Engineering Integration</t>
  </si>
  <si>
    <t>Work Package Management</t>
  </si>
  <si>
    <t>C Hill, P&amp;ME (DL), Technology</t>
  </si>
  <si>
    <t>Mechanical engineering design specification</t>
  </si>
  <si>
    <t>Electrical engineering design specification</t>
  </si>
  <si>
    <t>S Griffiths, EE, Technology</t>
  </si>
  <si>
    <t>Controls specification</t>
  </si>
  <si>
    <t>G Cox, CS&amp;SI, Technology</t>
  </si>
  <si>
    <t>Technical services specification</t>
  </si>
  <si>
    <t>R Buckley/ P Hornickel, FO, ASTeC</t>
  </si>
  <si>
    <t>Vacuum specification</t>
  </si>
  <si>
    <t>A Vick, VS, ASTeC</t>
  </si>
  <si>
    <t>Magnet Design</t>
  </si>
  <si>
    <t xml:space="preserve">FETS, ISIS </t>
  </si>
  <si>
    <t>A Bainbridge / N Thompson, MARS, ASTeC</t>
  </si>
  <si>
    <t>Radiation protection specification</t>
  </si>
  <si>
    <t>A Goulden BP&amp;F, A Cooper FO, ASTeC</t>
  </si>
  <si>
    <t xml:space="preserve">WP6 Total </t>
  </si>
  <si>
    <t>Contingency</t>
  </si>
  <si>
    <t xml:space="preserve">STFC Staff Total </t>
  </si>
  <si>
    <t>STFC pa cost</t>
  </si>
  <si>
    <t>WP6 Non staff</t>
  </si>
  <si>
    <t>£k</t>
  </si>
  <si>
    <t>Radiation Protection Study (specialist company)</t>
  </si>
  <si>
    <t>T&amp;S</t>
  </si>
  <si>
    <t>Yr1</t>
  </si>
  <si>
    <t xml:space="preserve">Yr2 </t>
  </si>
  <si>
    <t>Yr3</t>
  </si>
  <si>
    <t>3yr Total</t>
  </si>
  <si>
    <t>Yr 1&amp;2 total</t>
  </si>
  <si>
    <t>Radiobiological experimentation and modelling</t>
  </si>
  <si>
    <t>WP A</t>
  </si>
  <si>
    <t>WP A.7 - Radiobiology Experiment</t>
  </si>
  <si>
    <t>WP A.4 - Ion acoustic dose measurement</t>
  </si>
  <si>
    <t>WP B</t>
  </si>
  <si>
    <t>WP C</t>
  </si>
  <si>
    <t>WP A.5 - End station and novel diagnostics</t>
  </si>
  <si>
    <t>WP A.2 - Source for Radiobiology Expt</t>
  </si>
  <si>
    <t>WP B.6 - FFA feasibility study</t>
  </si>
  <si>
    <t>WP B.2 - Source</t>
  </si>
  <si>
    <t>WP B.3 - Capture</t>
  </si>
  <si>
    <t>WP C.1 - Proj Man</t>
  </si>
  <si>
    <t>WP C.8- Outreach &amp; Engagement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</si>
</sst>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Times New Roman"/>
      <family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0" borderId="1" xfId="0" applyFont="1" applyBorder="1"/>
    <xf numFmtId="0" fontId="1" fillId="3" borderId="2" xfId="0" applyFont="1" applyFill="1" applyBorder="1"/>
    <xf numFmtId="0" fontId="1" fillId="3" borderId="5" xfId="0" applyFont="1" applyFill="1" applyBorder="1"/>
    <xf numFmtId="0" fontId="1" fillId="0" borderId="7" xfId="0" applyFont="1" applyBorder="1"/>
    <xf numFmtId="0" fontId="1" fillId="2" borderId="9" xfId="0" applyFont="1" applyFill="1" applyBorder="1" applyAlignment="1">
      <alignment horizontal="center"/>
    </xf>
    <xf numFmtId="1" fontId="2" fillId="5" borderId="3" xfId="0" applyNumberFormat="1" applyFont="1" applyFill="1" applyBorder="1"/>
    <xf numFmtId="1" fontId="1" fillId="5" borderId="3" xfId="0" applyNumberFormat="1" applyFont="1" applyFill="1" applyBorder="1"/>
    <xf numFmtId="1" fontId="1" fillId="5" borderId="4" xfId="0" applyNumberFormat="1" applyFont="1" applyFill="1" applyBorder="1"/>
    <xf numFmtId="1" fontId="1" fillId="5" borderId="6" xfId="0" applyNumberFormat="1" applyFont="1" applyFill="1" applyBorder="1"/>
    <xf numFmtId="1" fontId="2" fillId="6" borderId="8" xfId="0" applyNumberFormat="1" applyFont="1" applyFill="1" applyBorder="1"/>
    <xf numFmtId="1" fontId="5" fillId="8" borderId="8" xfId="0" applyNumberFormat="1" applyFont="1" applyFill="1" applyBorder="1"/>
    <xf numFmtId="0" fontId="4" fillId="0" borderId="12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18" xfId="0" applyFont="1" applyBorder="1" applyAlignment="1">
      <alignment vertical="center"/>
    </xf>
    <xf numFmtId="0" fontId="7" fillId="0" borderId="13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7" fillId="0" borderId="8" xfId="0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7" fillId="0" borderId="14" xfId="0" applyFont="1" applyBorder="1" applyAlignment="1">
      <alignment horizontal="center" vertical="center"/>
    </xf>
    <xf numFmtId="0" fontId="8" fillId="0" borderId="8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8" fillId="0" borderId="14" xfId="0" applyFont="1" applyBorder="1" applyAlignment="1">
      <alignment horizontal="center" vertical="center"/>
    </xf>
    <xf numFmtId="0" fontId="7" fillId="0" borderId="8" xfId="0" applyFont="1" applyBorder="1" applyAlignment="1">
      <alignment horizontal="right" vertical="center"/>
    </xf>
    <xf numFmtId="0" fontId="7" fillId="0" borderId="8" xfId="0" applyFont="1" applyBorder="1" applyAlignment="1">
      <alignment horizontal="right" vertical="center" wrapText="1"/>
    </xf>
    <xf numFmtId="0" fontId="7" fillId="0" borderId="8" xfId="0" applyFont="1" applyBorder="1" applyAlignment="1">
      <alignment vertical="center"/>
    </xf>
    <xf numFmtId="0" fontId="8" fillId="9" borderId="14" xfId="0" applyFont="1" applyFill="1" applyBorder="1" applyAlignment="1">
      <alignment horizontal="center" vertical="center"/>
    </xf>
    <xf numFmtId="0" fontId="7" fillId="0" borderId="14" xfId="0" applyFont="1" applyBorder="1" applyAlignment="1">
      <alignment horizontal="right" vertical="center"/>
    </xf>
    <xf numFmtId="0" fontId="7" fillId="11" borderId="8" xfId="0" applyFont="1" applyFill="1" applyBorder="1" applyAlignment="1">
      <alignment vertical="center"/>
    </xf>
    <xf numFmtId="0" fontId="7" fillId="11" borderId="14" xfId="0" applyFont="1" applyFill="1" applyBorder="1" applyAlignment="1">
      <alignment vertical="center"/>
    </xf>
    <xf numFmtId="0" fontId="7" fillId="11" borderId="14" xfId="0" applyFont="1" applyFill="1" applyBorder="1" applyAlignment="1">
      <alignment horizontal="center" vertical="center"/>
    </xf>
    <xf numFmtId="0" fontId="8" fillId="0" borderId="14" xfId="0" applyFont="1" applyBorder="1" applyAlignment="1">
      <alignment vertical="center"/>
    </xf>
    <xf numFmtId="0" fontId="0" fillId="0" borderId="18" xfId="0" applyBorder="1"/>
    <xf numFmtId="0" fontId="0" fillId="0" borderId="11" xfId="0" applyBorder="1"/>
    <xf numFmtId="0" fontId="7" fillId="0" borderId="8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9" borderId="8" xfId="0" applyFont="1" applyFill="1" applyBorder="1" applyAlignment="1">
      <alignment horizontal="center" vertical="center"/>
    </xf>
    <xf numFmtId="0" fontId="0" fillId="0" borderId="8" xfId="0" applyBorder="1"/>
    <xf numFmtId="0" fontId="8" fillId="0" borderId="18" xfId="0" applyFont="1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7" fillId="9" borderId="14" xfId="0" applyFont="1" applyFill="1" applyBorder="1" applyAlignment="1">
      <alignment horizontal="center" vertical="center"/>
    </xf>
    <xf numFmtId="0" fontId="7" fillId="9" borderId="8" xfId="0" applyFont="1" applyFill="1" applyBorder="1" applyAlignment="1">
      <alignment horizontal="center" vertical="center"/>
    </xf>
    <xf numFmtId="0" fontId="8" fillId="10" borderId="14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0" fillId="9" borderId="18" xfId="0" applyFill="1" applyBorder="1" applyAlignment="1">
      <alignment horizontal="center" vertical="center"/>
    </xf>
    <xf numFmtId="0" fontId="8" fillId="9" borderId="18" xfId="0" applyFont="1" applyFill="1" applyBorder="1" applyAlignment="1">
      <alignment horizontal="center" vertical="center"/>
    </xf>
    <xf numFmtId="0" fontId="1" fillId="3" borderId="19" xfId="0" applyFont="1" applyFill="1" applyBorder="1"/>
    <xf numFmtId="0" fontId="1" fillId="3" borderId="20" xfId="0" applyFont="1" applyFill="1" applyBorder="1"/>
    <xf numFmtId="0" fontId="1" fillId="3" borderId="21" xfId="0" applyFont="1" applyFill="1" applyBorder="1"/>
    <xf numFmtId="0" fontId="1" fillId="3" borderId="22" xfId="0" applyFont="1" applyFill="1" applyBorder="1"/>
    <xf numFmtId="0" fontId="1" fillId="3" borderId="23" xfId="0" applyFont="1" applyFill="1" applyBorder="1"/>
    <xf numFmtId="1" fontId="1" fillId="5" borderId="24" xfId="0" applyNumberFormat="1" applyFont="1" applyFill="1" applyBorder="1"/>
    <xf numFmtId="1" fontId="1" fillId="5" borderId="25" xfId="0" applyNumberFormat="1" applyFont="1" applyFill="1" applyBorder="1"/>
    <xf numFmtId="1" fontId="1" fillId="5" borderId="26" xfId="0" applyNumberFormat="1" applyFont="1" applyFill="1" applyBorder="1"/>
    <xf numFmtId="1" fontId="1" fillId="5" borderId="27" xfId="0" applyNumberFormat="1" applyFont="1" applyFill="1" applyBorder="1"/>
    <xf numFmtId="1" fontId="1" fillId="5" borderId="28" xfId="0" applyNumberFormat="1" applyFont="1" applyFill="1" applyBorder="1"/>
    <xf numFmtId="0" fontId="4" fillId="0" borderId="0" xfId="0" applyFont="1" applyAlignment="1">
      <alignment vertical="center" wrapText="1"/>
    </xf>
    <xf numFmtId="2" fontId="1" fillId="3" borderId="19" xfId="0" applyNumberFormat="1" applyFont="1" applyFill="1" applyBorder="1"/>
    <xf numFmtId="164" fontId="1" fillId="3" borderId="19" xfId="0" applyNumberFormat="1" applyFont="1" applyFill="1" applyBorder="1"/>
    <xf numFmtId="0" fontId="4" fillId="0" borderId="13" xfId="0" applyFont="1" applyBorder="1" applyAlignment="1">
      <alignment vertical="center" wrapText="1"/>
    </xf>
    <xf numFmtId="0" fontId="4" fillId="0" borderId="18" xfId="0" applyFont="1" applyBorder="1" applyAlignment="1">
      <alignment horizontal="center" vertical="center"/>
    </xf>
    <xf numFmtId="164" fontId="1" fillId="3" borderId="1" xfId="0" applyNumberFormat="1" applyFont="1" applyFill="1" applyBorder="1"/>
    <xf numFmtId="2" fontId="1" fillId="3" borderId="1" xfId="0" applyNumberFormat="1" applyFont="1" applyFill="1" applyBorder="1"/>
    <xf numFmtId="2" fontId="1" fillId="3" borderId="24" xfId="0" applyNumberFormat="1" applyFont="1" applyFill="1" applyBorder="1"/>
    <xf numFmtId="2" fontId="1" fillId="3" borderId="10" xfId="0" applyNumberFormat="1" applyFont="1" applyFill="1" applyBorder="1"/>
    <xf numFmtId="0" fontId="2" fillId="0" borderId="12" xfId="0" applyFont="1" applyBorder="1" applyAlignment="1">
      <alignment vertical="center"/>
    </xf>
    <xf numFmtId="2" fontId="1" fillId="5" borderId="24" xfId="0" applyNumberFormat="1" applyFont="1" applyFill="1" applyBorder="1"/>
    <xf numFmtId="1" fontId="3" fillId="0" borderId="12" xfId="0" applyNumberFormat="1" applyFont="1" applyBorder="1" applyAlignment="1">
      <alignment horizontal="left"/>
    </xf>
    <xf numFmtId="1" fontId="3" fillId="0" borderId="18" xfId="0" applyNumberFormat="1" applyFont="1" applyBorder="1" applyAlignment="1">
      <alignment horizontal="left"/>
    </xf>
    <xf numFmtId="0" fontId="2" fillId="7" borderId="10" xfId="0" applyFont="1" applyFill="1" applyBorder="1" applyAlignment="1">
      <alignment horizontal="center" vertical="center" wrapText="1"/>
    </xf>
    <xf numFmtId="0" fontId="2" fillId="7" borderId="11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1" fontId="1" fillId="0" borderId="15" xfId="0" applyNumberFormat="1" applyFont="1" applyBorder="1" applyAlignment="1">
      <alignment horizontal="right"/>
    </xf>
    <xf numFmtId="0" fontId="1" fillId="0" borderId="16" xfId="0" applyFont="1" applyBorder="1" applyAlignment="1">
      <alignment horizontal="right"/>
    </xf>
    <xf numFmtId="0" fontId="1" fillId="0" borderId="14" xfId="0" applyFont="1" applyBorder="1" applyAlignment="1">
      <alignment horizontal="right"/>
    </xf>
    <xf numFmtId="1" fontId="1" fillId="0" borderId="16" xfId="0" applyNumberFormat="1" applyFont="1" applyBorder="1" applyAlignment="1">
      <alignment horizontal="right"/>
    </xf>
    <xf numFmtId="0" fontId="2" fillId="5" borderId="10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1" fontId="1" fillId="5" borderId="10" xfId="0" applyNumberFormat="1" applyFont="1" applyFill="1" applyBorder="1" applyAlignment="1">
      <alignment horizontal="right" indent="1"/>
    </xf>
    <xf numFmtId="1" fontId="1" fillId="5" borderId="11" xfId="0" applyNumberFormat="1" applyFont="1" applyFill="1" applyBorder="1" applyAlignment="1">
      <alignment horizontal="right" indent="1"/>
    </xf>
    <xf numFmtId="1" fontId="1" fillId="5" borderId="8" xfId="0" applyNumberFormat="1" applyFont="1" applyFill="1" applyBorder="1" applyAlignment="1">
      <alignment horizontal="right" inden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" fontId="3" fillId="6" borderId="12" xfId="0" applyNumberFormat="1" applyFont="1" applyFill="1" applyBorder="1" applyAlignment="1">
      <alignment horizontal="center"/>
    </xf>
    <xf numFmtId="1" fontId="3" fillId="6" borderId="13" xfId="0" applyNumberFormat="1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3B7DB-15FB-4B3B-867C-78D0BAA5B548}">
  <dimension ref="B1:N16"/>
  <sheetViews>
    <sheetView tabSelected="1" topLeftCell="D1" zoomScale="110" zoomScaleNormal="110" workbookViewId="0">
      <selection activeCell="F16" sqref="F16"/>
    </sheetView>
  </sheetViews>
  <sheetFormatPr defaultColWidth="8.77734375" defaultRowHeight="14.4" x14ac:dyDescent="0.3"/>
  <cols>
    <col min="2" max="2" width="43.44140625" hidden="1" customWidth="1"/>
    <col min="3" max="3" width="10.6640625" hidden="1" customWidth="1"/>
    <col min="5" max="6" width="19.44140625" customWidth="1"/>
    <col min="7" max="7" width="46" customWidth="1"/>
    <col min="8" max="8" width="11.77734375" customWidth="1"/>
    <col min="9" max="9" width="11" customWidth="1"/>
    <col min="10" max="10" width="14.44140625" customWidth="1"/>
    <col min="11" max="11" width="8.33203125" customWidth="1"/>
    <col min="12" max="12" width="9.6640625" customWidth="1"/>
    <col min="13" max="13" width="10" customWidth="1"/>
  </cols>
  <sheetData>
    <row r="1" spans="2:14" ht="24" customHeight="1" x14ac:dyDescent="0.3"/>
    <row r="2" spans="2:14" ht="23.55" customHeight="1" x14ac:dyDescent="0.3">
      <c r="M2" s="75"/>
      <c r="N2" s="75"/>
    </row>
    <row r="3" spans="2:14" ht="16.95" customHeight="1" thickBot="1" x14ac:dyDescent="0.35">
      <c r="M3" s="57"/>
      <c r="N3" s="57"/>
    </row>
    <row r="4" spans="2:14" ht="21" customHeight="1" thickBot="1" x14ac:dyDescent="0.35">
      <c r="H4" s="12" t="s">
        <v>53</v>
      </c>
      <c r="I4" s="61" t="s">
        <v>54</v>
      </c>
      <c r="J4" s="86" t="s">
        <v>57</v>
      </c>
      <c r="K4" s="87"/>
      <c r="L4" s="61" t="s">
        <v>55</v>
      </c>
      <c r="M4" s="66" t="s">
        <v>56</v>
      </c>
      <c r="N4" s="60"/>
    </row>
    <row r="5" spans="2:14" ht="18.45" customHeight="1" thickBot="1" x14ac:dyDescent="0.4">
      <c r="E5" s="70" t="s">
        <v>58</v>
      </c>
      <c r="F5" s="70" t="s">
        <v>59</v>
      </c>
      <c r="G5" s="47" t="s">
        <v>60</v>
      </c>
      <c r="H5" s="59">
        <f>M5/3</f>
        <v>83.333333333333329</v>
      </c>
      <c r="I5" s="58">
        <f>M5/3</f>
        <v>83.333333333333329</v>
      </c>
      <c r="J5" s="67">
        <f>SUM(H5:I5)</f>
        <v>166.66666666666666</v>
      </c>
      <c r="K5" s="83">
        <f>SUM(J5:J8)</f>
        <v>656</v>
      </c>
      <c r="L5" s="64">
        <f>M5/3</f>
        <v>83.333333333333329</v>
      </c>
      <c r="M5" s="52">
        <v>250</v>
      </c>
      <c r="N5" s="76">
        <f>SUM(M5:M8)</f>
        <v>909</v>
      </c>
    </row>
    <row r="6" spans="2:14" ht="18.600000000000001" thickBot="1" x14ac:dyDescent="0.4">
      <c r="B6" s="1"/>
      <c r="C6" s="5" t="s">
        <v>1</v>
      </c>
      <c r="E6" s="71"/>
      <c r="F6" s="71"/>
      <c r="G6" s="48" t="s">
        <v>61</v>
      </c>
      <c r="H6" s="59">
        <f t="shared" ref="H6:H13" si="0">M6/3</f>
        <v>50</v>
      </c>
      <c r="I6" s="58">
        <f t="shared" ref="I6:I13" si="1">M6/3</f>
        <v>50</v>
      </c>
      <c r="J6" s="67">
        <f t="shared" ref="J6:J13" si="2">SUM(H6:I6)</f>
        <v>100</v>
      </c>
      <c r="K6" s="84"/>
      <c r="L6" s="64">
        <f t="shared" ref="L6:L13" si="3">M6/3</f>
        <v>50</v>
      </c>
      <c r="M6" s="53">
        <v>150</v>
      </c>
      <c r="N6" s="77"/>
    </row>
    <row r="7" spans="2:14" ht="18.600000000000001" thickBot="1" x14ac:dyDescent="0.4">
      <c r="B7" s="2" t="s">
        <v>2</v>
      </c>
      <c r="C7" s="6">
        <v>614</v>
      </c>
      <c r="E7" s="71"/>
      <c r="F7" s="71"/>
      <c r="G7" s="48" t="s">
        <v>64</v>
      </c>
      <c r="H7" s="59">
        <f t="shared" si="0"/>
        <v>59.666666666666664</v>
      </c>
      <c r="I7" s="58">
        <f t="shared" si="1"/>
        <v>59.666666666666664</v>
      </c>
      <c r="J7" s="67">
        <f t="shared" si="2"/>
        <v>119.33333333333333</v>
      </c>
      <c r="K7" s="84"/>
      <c r="L7" s="64">
        <f t="shared" si="3"/>
        <v>59.666666666666664</v>
      </c>
      <c r="M7" s="53">
        <v>179</v>
      </c>
      <c r="N7" s="77"/>
    </row>
    <row r="8" spans="2:14" ht="18.600000000000001" thickBot="1" x14ac:dyDescent="0.4">
      <c r="B8" s="2" t="s">
        <v>3</v>
      </c>
      <c r="C8" s="7">
        <v>124.56</v>
      </c>
      <c r="E8" s="72"/>
      <c r="F8" s="72"/>
      <c r="G8" s="49" t="s">
        <v>65</v>
      </c>
      <c r="H8" s="59">
        <v>135</v>
      </c>
      <c r="I8" s="58">
        <v>135</v>
      </c>
      <c r="J8" s="67">
        <f t="shared" si="2"/>
        <v>270</v>
      </c>
      <c r="K8" s="85"/>
      <c r="L8" s="64">
        <v>60</v>
      </c>
      <c r="M8" s="55">
        <v>330</v>
      </c>
      <c r="N8" s="77"/>
    </row>
    <row r="9" spans="2:14" ht="18" customHeight="1" thickBot="1" x14ac:dyDescent="0.4">
      <c r="B9" s="2" t="s">
        <v>4</v>
      </c>
      <c r="C9" s="7">
        <v>455.43599999999998</v>
      </c>
      <c r="E9" s="80" t="s">
        <v>11</v>
      </c>
      <c r="F9" s="80" t="s">
        <v>62</v>
      </c>
      <c r="G9" s="47" t="s">
        <v>66</v>
      </c>
      <c r="H9" s="59">
        <f t="shared" si="0"/>
        <v>193.33333333333334</v>
      </c>
      <c r="I9" s="58">
        <f t="shared" si="1"/>
        <v>193.33333333333334</v>
      </c>
      <c r="J9" s="67">
        <f t="shared" si="2"/>
        <v>386.66666666666669</v>
      </c>
      <c r="K9" s="83">
        <f>SUM(J9:J11)</f>
        <v>1136.6666666666667</v>
      </c>
      <c r="L9" s="64">
        <f t="shared" si="3"/>
        <v>193.33333333333334</v>
      </c>
      <c r="M9" s="52">
        <v>580</v>
      </c>
      <c r="N9" s="76">
        <f>SUM(M9:M11)</f>
        <v>1780</v>
      </c>
    </row>
    <row r="10" spans="2:14" ht="18.600000000000001" thickBot="1" x14ac:dyDescent="0.4">
      <c r="B10" s="2" t="s">
        <v>5</v>
      </c>
      <c r="C10" s="7">
        <v>330</v>
      </c>
      <c r="E10" s="81"/>
      <c r="F10" s="81"/>
      <c r="G10" s="48" t="s">
        <v>67</v>
      </c>
      <c r="H10" s="59">
        <v>175</v>
      </c>
      <c r="I10" s="58">
        <v>175</v>
      </c>
      <c r="J10" s="67">
        <f t="shared" si="2"/>
        <v>350</v>
      </c>
      <c r="K10" s="84"/>
      <c r="L10" s="64">
        <v>250</v>
      </c>
      <c r="M10" s="53">
        <v>600</v>
      </c>
      <c r="N10" s="77"/>
    </row>
    <row r="11" spans="2:14" ht="18.600000000000001" thickBot="1" x14ac:dyDescent="0.4">
      <c r="B11" s="2" t="s">
        <v>6</v>
      </c>
      <c r="C11" s="7">
        <v>294.26400000000007</v>
      </c>
      <c r="E11" s="82"/>
      <c r="F11" s="82"/>
      <c r="G11" s="50" t="s">
        <v>68</v>
      </c>
      <c r="H11" s="59">
        <f t="shared" si="0"/>
        <v>200</v>
      </c>
      <c r="I11" s="58">
        <f t="shared" si="1"/>
        <v>200</v>
      </c>
      <c r="J11" s="67">
        <f t="shared" si="2"/>
        <v>400</v>
      </c>
      <c r="K11" s="85"/>
      <c r="L11" s="64">
        <f t="shared" si="3"/>
        <v>200</v>
      </c>
      <c r="M11" s="54">
        <v>600</v>
      </c>
      <c r="N11" s="78"/>
    </row>
    <row r="12" spans="2:14" ht="18.600000000000001" thickBot="1" x14ac:dyDescent="0.4">
      <c r="B12" s="2" t="s">
        <v>7</v>
      </c>
      <c r="C12" s="7">
        <v>156.816</v>
      </c>
      <c r="E12" s="90" t="s">
        <v>12</v>
      </c>
      <c r="F12" s="90" t="s">
        <v>63</v>
      </c>
      <c r="G12" s="51" t="s">
        <v>69</v>
      </c>
      <c r="H12" s="59">
        <f t="shared" si="0"/>
        <v>86.666666666666671</v>
      </c>
      <c r="I12" s="58">
        <f t="shared" si="1"/>
        <v>86.666666666666671</v>
      </c>
      <c r="J12" s="67">
        <f t="shared" si="2"/>
        <v>173.33333333333334</v>
      </c>
      <c r="K12" s="83">
        <f>SUM(J12:J13)</f>
        <v>206.66666666666669</v>
      </c>
      <c r="L12" s="64">
        <f t="shared" si="3"/>
        <v>86.666666666666671</v>
      </c>
      <c r="M12" s="56">
        <v>260</v>
      </c>
      <c r="N12" s="79">
        <f>M12+M13</f>
        <v>310</v>
      </c>
    </row>
    <row r="13" spans="2:14" ht="18.600000000000001" thickBot="1" x14ac:dyDescent="0.4">
      <c r="B13" s="2" t="s">
        <v>8</v>
      </c>
      <c r="C13" s="7">
        <v>264.96000000000004</v>
      </c>
      <c r="E13" s="91"/>
      <c r="F13" s="91"/>
      <c r="G13" s="50" t="s">
        <v>70</v>
      </c>
      <c r="H13" s="62">
        <f t="shared" si="0"/>
        <v>16.666666666666668</v>
      </c>
      <c r="I13" s="63">
        <f t="shared" si="1"/>
        <v>16.666666666666668</v>
      </c>
      <c r="J13" s="67">
        <f t="shared" si="2"/>
        <v>33.333333333333336</v>
      </c>
      <c r="K13" s="85"/>
      <c r="L13" s="65">
        <f t="shared" si="3"/>
        <v>16.666666666666668</v>
      </c>
      <c r="M13" s="54">
        <v>50</v>
      </c>
      <c r="N13" s="78"/>
    </row>
    <row r="14" spans="2:14" ht="21.6" thickBot="1" x14ac:dyDescent="0.45">
      <c r="B14" s="2" t="s">
        <v>9</v>
      </c>
      <c r="C14" s="8">
        <v>170</v>
      </c>
      <c r="E14" s="73" t="s">
        <v>0</v>
      </c>
      <c r="F14" s="74"/>
      <c r="G14" s="74"/>
      <c r="H14" s="68">
        <f>SUM(H5:H13)</f>
        <v>999.66666666666663</v>
      </c>
      <c r="I14" s="69">
        <f t="shared" ref="I14:L14" si="4">SUM(I5:I13)</f>
        <v>999.66666666666663</v>
      </c>
      <c r="J14" s="88">
        <f t="shared" si="4"/>
        <v>1999.3333333333333</v>
      </c>
      <c r="K14" s="89"/>
      <c r="L14" s="69">
        <f t="shared" si="4"/>
        <v>999.66666666666652</v>
      </c>
      <c r="M14" s="11">
        <f>SUM(M5:M13)</f>
        <v>2999</v>
      </c>
      <c r="N14" s="11">
        <f>N5+N9+N12</f>
        <v>2999</v>
      </c>
    </row>
    <row r="15" spans="2:14" ht="18.600000000000001" thickBot="1" x14ac:dyDescent="0.4">
      <c r="B15" s="3" t="s">
        <v>10</v>
      </c>
      <c r="C15" s="9">
        <v>35</v>
      </c>
    </row>
    <row r="16" spans="2:14" ht="18.600000000000001" thickBot="1" x14ac:dyDescent="0.4">
      <c r="B16" s="4" t="s">
        <v>0</v>
      </c>
      <c r="C16" s="10">
        <v>2515.9704000000002</v>
      </c>
    </row>
  </sheetData>
  <mergeCells count="16">
    <mergeCell ref="E5:E8"/>
    <mergeCell ref="E14:G14"/>
    <mergeCell ref="M2:N2"/>
    <mergeCell ref="N5:N8"/>
    <mergeCell ref="N9:N11"/>
    <mergeCell ref="N12:N13"/>
    <mergeCell ref="E9:E11"/>
    <mergeCell ref="K5:K8"/>
    <mergeCell ref="K9:K11"/>
    <mergeCell ref="K12:K13"/>
    <mergeCell ref="J4:K4"/>
    <mergeCell ref="J14:K14"/>
    <mergeCell ref="F5:F8"/>
    <mergeCell ref="F9:F11"/>
    <mergeCell ref="F12:F13"/>
    <mergeCell ref="E12:E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EB546-3C99-406B-A719-EAA2D598D5EF}">
  <dimension ref="B1:H27"/>
  <sheetViews>
    <sheetView workbookViewId="0">
      <selection activeCell="J15" sqref="J15"/>
    </sheetView>
  </sheetViews>
  <sheetFormatPr defaultColWidth="8.77734375" defaultRowHeight="14.4" x14ac:dyDescent="0.3"/>
  <cols>
    <col min="3" max="3" width="27.109375" customWidth="1"/>
    <col min="4" max="4" width="35.77734375" customWidth="1"/>
    <col min="7" max="7" width="7" customWidth="1"/>
  </cols>
  <sheetData>
    <row r="1" spans="2:7" ht="15" thickBot="1" x14ac:dyDescent="0.35"/>
    <row r="2" spans="2:7" ht="29.4" thickBot="1" x14ac:dyDescent="0.35">
      <c r="B2" s="13"/>
      <c r="C2" s="14"/>
      <c r="D2" s="15" t="s">
        <v>13</v>
      </c>
      <c r="E2" s="16" t="s">
        <v>14</v>
      </c>
      <c r="F2" s="33"/>
    </row>
    <row r="3" spans="2:7" ht="29.4" thickBot="1" x14ac:dyDescent="0.35">
      <c r="B3" s="17" t="s">
        <v>15</v>
      </c>
      <c r="C3" s="18" t="s">
        <v>16</v>
      </c>
      <c r="D3" s="19"/>
      <c r="E3" s="20"/>
      <c r="F3" s="34"/>
    </row>
    <row r="4" spans="2:7" ht="15" thickBot="1" x14ac:dyDescent="0.35">
      <c r="B4" s="13"/>
      <c r="C4" s="21" t="s">
        <v>17</v>
      </c>
      <c r="D4" s="22" t="s">
        <v>18</v>
      </c>
      <c r="E4" s="23">
        <v>0.36</v>
      </c>
      <c r="F4" s="33"/>
    </row>
    <row r="5" spans="2:7" ht="15" thickBot="1" x14ac:dyDescent="0.35">
      <c r="B5" s="13"/>
      <c r="C5" s="21" t="s">
        <v>19</v>
      </c>
      <c r="D5" s="22" t="s">
        <v>20</v>
      </c>
      <c r="E5" s="23">
        <v>0.36</v>
      </c>
      <c r="F5" s="33"/>
    </row>
    <row r="6" spans="2:7" ht="15" thickBot="1" x14ac:dyDescent="0.35">
      <c r="B6" s="13"/>
      <c r="C6" s="24" t="s">
        <v>21</v>
      </c>
      <c r="D6" s="22"/>
      <c r="E6" s="41">
        <v>0.72</v>
      </c>
      <c r="F6" s="42">
        <v>0.72</v>
      </c>
      <c r="G6">
        <f>F6*H22</f>
        <v>82.8</v>
      </c>
    </row>
    <row r="7" spans="2:7" ht="15" thickBot="1" x14ac:dyDescent="0.35">
      <c r="B7" s="17" t="s">
        <v>22</v>
      </c>
      <c r="C7" s="18" t="s">
        <v>23</v>
      </c>
      <c r="D7" s="22"/>
      <c r="E7" s="23"/>
      <c r="F7" s="34"/>
    </row>
    <row r="8" spans="2:7" ht="15" thickBot="1" x14ac:dyDescent="0.35">
      <c r="B8" s="13"/>
      <c r="C8" s="21" t="s">
        <v>24</v>
      </c>
      <c r="D8" s="22" t="s">
        <v>25</v>
      </c>
      <c r="E8" s="23">
        <v>0.4</v>
      </c>
      <c r="F8" s="33"/>
    </row>
    <row r="9" spans="2:7" ht="15" thickBot="1" x14ac:dyDescent="0.35">
      <c r="B9" s="13"/>
      <c r="C9" s="25" t="s">
        <v>26</v>
      </c>
      <c r="D9" s="22"/>
      <c r="E9" s="41">
        <v>0.4</v>
      </c>
      <c r="F9" s="42">
        <v>0.4</v>
      </c>
      <c r="G9">
        <f>F9*H22</f>
        <v>46</v>
      </c>
    </row>
    <row r="10" spans="2:7" ht="15" thickBot="1" x14ac:dyDescent="0.35">
      <c r="B10" s="17" t="s">
        <v>27</v>
      </c>
      <c r="C10" s="26" t="s">
        <v>28</v>
      </c>
      <c r="D10" s="22"/>
      <c r="E10" s="23"/>
      <c r="F10" s="34"/>
    </row>
    <row r="11" spans="2:7" ht="15" thickBot="1" x14ac:dyDescent="0.35">
      <c r="B11" s="13"/>
      <c r="C11" s="21" t="s">
        <v>29</v>
      </c>
      <c r="D11" s="22" t="s">
        <v>30</v>
      </c>
      <c r="E11" s="23">
        <v>0.5</v>
      </c>
      <c r="F11" s="39">
        <v>0.3</v>
      </c>
    </row>
    <row r="12" spans="2:7" ht="29.4" thickBot="1" x14ac:dyDescent="0.35">
      <c r="B12" s="13"/>
      <c r="C12" s="21" t="s">
        <v>31</v>
      </c>
      <c r="D12" s="22" t="s">
        <v>30</v>
      </c>
      <c r="E12" s="27">
        <v>0.96</v>
      </c>
      <c r="F12" s="37">
        <v>0.96</v>
      </c>
    </row>
    <row r="13" spans="2:7" ht="29.4" thickBot="1" x14ac:dyDescent="0.35">
      <c r="B13" s="13"/>
      <c r="C13" s="21" t="s">
        <v>32</v>
      </c>
      <c r="D13" s="22" t="s">
        <v>33</v>
      </c>
      <c r="E13" s="43">
        <v>0.44</v>
      </c>
      <c r="F13" s="44">
        <v>0.25</v>
      </c>
    </row>
    <row r="14" spans="2:7" ht="15" thickBot="1" x14ac:dyDescent="0.35">
      <c r="B14" s="13"/>
      <c r="C14" s="21" t="s">
        <v>34</v>
      </c>
      <c r="D14" s="22" t="s">
        <v>35</v>
      </c>
      <c r="E14" s="43">
        <v>0.24</v>
      </c>
      <c r="F14" s="44">
        <v>0</v>
      </c>
    </row>
    <row r="15" spans="2:7" ht="15" thickBot="1" x14ac:dyDescent="0.35">
      <c r="B15" s="13"/>
      <c r="C15" s="21" t="s">
        <v>36</v>
      </c>
      <c r="D15" s="22" t="s">
        <v>37</v>
      </c>
      <c r="E15" s="43">
        <v>0.4</v>
      </c>
      <c r="F15" s="44">
        <v>0</v>
      </c>
    </row>
    <row r="16" spans="2:7" ht="15" thickBot="1" x14ac:dyDescent="0.35">
      <c r="B16" s="13"/>
      <c r="C16" s="21" t="s">
        <v>38</v>
      </c>
      <c r="D16" s="22" t="s">
        <v>39</v>
      </c>
      <c r="E16" s="43">
        <v>0.32</v>
      </c>
      <c r="F16" s="44">
        <v>0</v>
      </c>
    </row>
    <row r="17" spans="2:8" ht="15" thickBot="1" x14ac:dyDescent="0.35">
      <c r="B17" s="13"/>
      <c r="C17" s="21" t="s">
        <v>40</v>
      </c>
      <c r="D17" s="22" t="s">
        <v>41</v>
      </c>
      <c r="E17" s="27">
        <v>1</v>
      </c>
      <c r="F17" s="45">
        <v>1</v>
      </c>
    </row>
    <row r="18" spans="2:8" ht="15" thickBot="1" x14ac:dyDescent="0.35">
      <c r="B18" s="13"/>
      <c r="C18" s="21" t="s">
        <v>40</v>
      </c>
      <c r="D18" s="22" t="s">
        <v>42</v>
      </c>
      <c r="E18" s="27">
        <v>0.4</v>
      </c>
      <c r="F18" s="46">
        <v>0.4</v>
      </c>
    </row>
    <row r="19" spans="2:8" ht="29.4" thickBot="1" x14ac:dyDescent="0.35">
      <c r="B19" s="13"/>
      <c r="C19" s="21" t="s">
        <v>43</v>
      </c>
      <c r="D19" s="22" t="s">
        <v>44</v>
      </c>
      <c r="E19" s="23">
        <v>0.11</v>
      </c>
      <c r="F19" s="36">
        <v>0</v>
      </c>
    </row>
    <row r="20" spans="2:8" ht="15" thickBot="1" x14ac:dyDescent="0.35">
      <c r="B20" s="13"/>
      <c r="C20" s="25" t="s">
        <v>45</v>
      </c>
      <c r="D20" s="22"/>
      <c r="E20" s="20">
        <v>4.37</v>
      </c>
      <c r="F20" s="40">
        <f>SUM(F11:F19)</f>
        <v>2.9099999999999997</v>
      </c>
      <c r="G20">
        <f>F20*H22</f>
        <v>334.65</v>
      </c>
      <c r="H20">
        <f>105</f>
        <v>105</v>
      </c>
    </row>
    <row r="21" spans="2:8" ht="15" thickBot="1" x14ac:dyDescent="0.35">
      <c r="B21" s="13"/>
      <c r="C21" s="25" t="s">
        <v>46</v>
      </c>
      <c r="D21" s="22"/>
      <c r="E21" s="20">
        <v>0</v>
      </c>
      <c r="F21" s="34"/>
      <c r="H21">
        <v>10</v>
      </c>
    </row>
    <row r="22" spans="2:8" ht="15" thickBot="1" x14ac:dyDescent="0.35">
      <c r="B22" s="13"/>
      <c r="C22" s="24" t="s">
        <v>47</v>
      </c>
      <c r="D22" s="28"/>
      <c r="E22" s="20">
        <v>5.49</v>
      </c>
      <c r="F22" s="35">
        <f>SUM(F3:F19)</f>
        <v>4.03</v>
      </c>
      <c r="G22" t="s">
        <v>48</v>
      </c>
      <c r="H22">
        <f>H20+H21</f>
        <v>115</v>
      </c>
    </row>
    <row r="23" spans="2:8" ht="15" thickBot="1" x14ac:dyDescent="0.35">
      <c r="B23" s="13"/>
      <c r="C23" s="24"/>
      <c r="D23" s="28"/>
      <c r="E23" s="20"/>
      <c r="F23" s="34"/>
    </row>
    <row r="24" spans="2:8" ht="15" thickBot="1" x14ac:dyDescent="0.35">
      <c r="B24" s="13"/>
      <c r="C24" s="29" t="s">
        <v>49</v>
      </c>
      <c r="D24" s="30"/>
      <c r="E24" s="31" t="s">
        <v>50</v>
      </c>
      <c r="F24" s="33"/>
    </row>
    <row r="25" spans="2:8" ht="29.4" thickBot="1" x14ac:dyDescent="0.35">
      <c r="B25" s="13"/>
      <c r="C25" s="21" t="s">
        <v>51</v>
      </c>
      <c r="D25" s="32"/>
      <c r="E25" s="20">
        <v>60</v>
      </c>
      <c r="F25" s="33"/>
    </row>
    <row r="26" spans="2:8" ht="15" thickBot="1" x14ac:dyDescent="0.35">
      <c r="B26" s="13"/>
      <c r="C26" s="21" t="s">
        <v>52</v>
      </c>
      <c r="D26" s="32"/>
      <c r="E26" s="20">
        <v>4</v>
      </c>
      <c r="F26" s="38">
        <v>4</v>
      </c>
    </row>
    <row r="27" spans="2:8" x14ac:dyDescent="0.3">
      <c r="E27">
        <f>H22*E22+E26+E25</f>
        <v>695.35</v>
      </c>
      <c r="F27">
        <f>(F22*H22)+F25+F26</f>
        <v>467.45000000000005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2AFD750426FF4689ED6EEB53C2951A" ma:contentTypeVersion="18" ma:contentTypeDescription="Create a new document." ma:contentTypeScope="" ma:versionID="8a706eba4694a455f0dc60a6345be25f">
  <xsd:schema xmlns:xsd="http://www.w3.org/2001/XMLSchema" xmlns:xs="http://www.w3.org/2001/XMLSchema" xmlns:p="http://schemas.microsoft.com/office/2006/metadata/properties" xmlns:ns3="861374fa-46ae-4859-acf9-337d9d35654b" xmlns:ns4="bcf48347-58aa-4d62-91d1-b7aa5d8fd5de" targetNamespace="http://schemas.microsoft.com/office/2006/metadata/properties" ma:root="true" ma:fieldsID="f0c86343db5bd51f45ab6c27c890a34b" ns3:_="" ns4:_="">
    <xsd:import namespace="861374fa-46ae-4859-acf9-337d9d35654b"/>
    <xsd:import namespace="bcf48347-58aa-4d62-91d1-b7aa5d8fd5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374fa-46ae-4859-acf9-337d9d3565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48347-58aa-4d62-91d1-b7aa5d8fd5d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374fa-46ae-4859-acf9-337d9d35654b" xsi:nil="true"/>
  </documentManagement>
</p:properties>
</file>

<file path=customXml/itemProps1.xml><?xml version="1.0" encoding="utf-8"?>
<ds:datastoreItem xmlns:ds="http://schemas.openxmlformats.org/officeDocument/2006/customXml" ds:itemID="{0140424C-DD01-487E-8903-EB874FE197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374fa-46ae-4859-acf9-337d9d35654b"/>
    <ds:schemaRef ds:uri="bcf48347-58aa-4d62-91d1-b7aa5d8fd5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7679FE5-84CB-414C-A407-F16DD6A3733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2FAD473-1708-4303-B9E9-70A6D81AAC94}">
  <ds:schemaRefs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www.w3.org/XML/1998/namespace"/>
    <ds:schemaRef ds:uri="http://schemas.microsoft.com/office/2006/documentManagement/types"/>
    <ds:schemaRef ds:uri="bcf48347-58aa-4d62-91d1-b7aa5d8fd5de"/>
    <ds:schemaRef ds:uri="http://purl.org/dc/terms/"/>
    <ds:schemaRef ds:uri="http://schemas.microsoft.com/office/infopath/2007/PartnerControls"/>
    <ds:schemaRef ds:uri="861374fa-46ae-4859-acf9-337d9d35654b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Bridge- effort2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Colin Whyte</dc:creator>
  <cp:lastModifiedBy>Colin Whyte</cp:lastModifiedBy>
  <dcterms:created xsi:type="dcterms:W3CDTF">2024-02-20T12:54:00Z</dcterms:created>
  <dcterms:modified xsi:type="dcterms:W3CDTF">2024-04-09T09:51:42Z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0x010100D62AFD750426FF4689ED6EEB53C2951A</vt:lpwstr>
  </property>
</Properties>
</file>